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4" i="1" l="1"/>
</calcChain>
</file>

<file path=xl/sharedStrings.xml><?xml version="1.0" encoding="utf-8"?>
<sst xmlns="http://schemas.openxmlformats.org/spreadsheetml/2006/main" count="110" uniqueCount="94">
  <si>
    <t>Profit and Loss by Class</t>
  </si>
  <si>
    <t>LOHO</t>
  </si>
  <si>
    <t>December 2025</t>
  </si>
  <si>
    <t>Income</t>
  </si>
  <si>
    <t>Donations</t>
  </si>
  <si>
    <t>Restricted LTM Donations</t>
  </si>
  <si>
    <t>Restricted Other Donations</t>
  </si>
  <si>
    <t>Unrestricted Donations</t>
  </si>
  <si>
    <t>Restricted Cottage Donations</t>
  </si>
  <si>
    <t>Restricted HH Donations</t>
  </si>
  <si>
    <t>Total for Donations</t>
  </si>
  <si>
    <t>Rent Income</t>
  </si>
  <si>
    <t>LIHHS Rent</t>
  </si>
  <si>
    <t>Total for Rent Income</t>
  </si>
  <si>
    <t>Hospital District Contributions</t>
  </si>
  <si>
    <t>In-Kind Contribution</t>
  </si>
  <si>
    <t>Goods</t>
  </si>
  <si>
    <t>Services</t>
  </si>
  <si>
    <t>Total for In-Kind Contribution</t>
  </si>
  <si>
    <t>Total for Income</t>
  </si>
  <si>
    <t>Cost of Goods Sold</t>
  </si>
  <si>
    <t>Gross Profit</t>
  </si>
  <si>
    <t>Expenses</t>
  </si>
  <si>
    <t>Appreciation</t>
  </si>
  <si>
    <t>HH Staff Appreciation</t>
  </si>
  <si>
    <t>Total for Appreciation</t>
  </si>
  <si>
    <t>Dues and Fees</t>
  </si>
  <si>
    <t>Education</t>
  </si>
  <si>
    <t>Education and Training</t>
  </si>
  <si>
    <t>Other Required AFH Costs</t>
  </si>
  <si>
    <t>Total for Education</t>
  </si>
  <si>
    <t>Events</t>
  </si>
  <si>
    <t>Food</t>
  </si>
  <si>
    <t>Fundraising</t>
  </si>
  <si>
    <t>Health Insurance</t>
  </si>
  <si>
    <t>Loan Interest</t>
  </si>
  <si>
    <t>Maintenance</t>
  </si>
  <si>
    <t>Buildings</t>
  </si>
  <si>
    <t>Grounds</t>
  </si>
  <si>
    <t>Total for Maintenance</t>
  </si>
  <si>
    <t>Marketing</t>
  </si>
  <si>
    <t>Payroll</t>
  </si>
  <si>
    <t>Employer Taxes</t>
  </si>
  <si>
    <t>Emplr. ESD</t>
  </si>
  <si>
    <t>Emplr.L&amp;I</t>
  </si>
  <si>
    <t>Salaries</t>
  </si>
  <si>
    <t>Total for Payroll</t>
  </si>
  <si>
    <t>Professional Services</t>
  </si>
  <si>
    <t>Simple IRA</t>
  </si>
  <si>
    <t>Supplies &amp; Equipment</t>
  </si>
  <si>
    <t>Cottages</t>
  </si>
  <si>
    <t>Total for Supplies &amp; Equipment</t>
  </si>
  <si>
    <t>Supplies (Hamlet House)</t>
  </si>
  <si>
    <t>General</t>
  </si>
  <si>
    <t>Office</t>
  </si>
  <si>
    <t>Total for Supplies (Hamlet House)</t>
  </si>
  <si>
    <t>Travel/Staff</t>
  </si>
  <si>
    <t>Utilities</t>
  </si>
  <si>
    <t>Electricity</t>
  </si>
  <si>
    <t>Internet</t>
  </si>
  <si>
    <t>Propane</t>
  </si>
  <si>
    <t>Sewer</t>
  </si>
  <si>
    <t>Telephone</t>
  </si>
  <si>
    <t>Trash Removal</t>
  </si>
  <si>
    <t>TV</t>
  </si>
  <si>
    <t>Water</t>
  </si>
  <si>
    <t>Total for Utilities</t>
  </si>
  <si>
    <t>Insurance</t>
  </si>
  <si>
    <t>Legal Fees</t>
  </si>
  <si>
    <t>Real Estate Taxes</t>
  </si>
  <si>
    <t>Total for Expenses</t>
  </si>
  <si>
    <t>Net Operating Income</t>
  </si>
  <si>
    <t>Other Income</t>
  </si>
  <si>
    <t>Interest &amp; Dividend Income</t>
  </si>
  <si>
    <t>Unrealized Gains/(Losses)</t>
  </si>
  <si>
    <t>Total for Other Income</t>
  </si>
  <si>
    <t>Other Expenses</t>
  </si>
  <si>
    <t>Prior Period Adjustment</t>
  </si>
  <si>
    <t>Total for Other Expenses</t>
  </si>
  <si>
    <t>Net Other Income</t>
  </si>
  <si>
    <t>Net Income</t>
  </si>
  <si>
    <t>Distribution account</t>
  </si>
  <si>
    <t>Hamlet House</t>
  </si>
  <si>
    <t>Dec 1 - Dec 31 2025</t>
  </si>
  <si>
    <t>Jan 1 - Dec 31 2025 (YTD)</t>
  </si>
  <si>
    <t>LOHO Unrestricted</t>
  </si>
  <si>
    <t>Restricted Donations</t>
  </si>
  <si>
    <t>Endowment</t>
  </si>
  <si>
    <t>Give Lopez 2025</t>
  </si>
  <si>
    <t>Long Term Maintenance Fund</t>
  </si>
  <si>
    <t>Rental Assistance Fund</t>
  </si>
  <si>
    <t>Total for Restricted Donations</t>
  </si>
  <si>
    <t>Total</t>
  </si>
  <si>
    <t>Accrual Basis Saturday, January 17, 2026 12:07 AM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</si>
</sst>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3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4" fillId="0" borderId="2" xfId="0" applyNumberFormat="1" applyFont="1" applyBorder="1"/>
    <xf numFmtId="178" fontId="2" fillId="0" borderId="0" xfId="0" applyNumberFormat="1" applyFont="1"/>
    <xf numFmtId="178" fontId="2" fillId="0" borderId="2" xfId="0" applyNumberFormat="1" applyFont="1" applyBorder="1"/>
    <xf numFmtId="178" fontId="4" fillId="0" borderId="2" xfId="0" applyNumberFormat="1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8" fontId="3" fillId="0" borderId="1" xfId="0" applyNumberFormat="1" applyFont="1" applyBorder="1"/>
    <xf numFmtId="177" fontId="4" fillId="0" borderId="3" xfId="0" applyNumberFormat="1" applyFont="1" applyBorder="1"/>
    <xf numFmtId="0" fontId="2" fillId="0" borderId="1" xfId="20">
      <alignment/>
      <protection/>
    </xf>
    <xf numFmtId="0" fontId="5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0" borderId="1" xfId="20" applyFont="1" applyBorder="1" applyAlignment="1">
      <alignment wrapText="1"/>
      <protection/>
    </xf>
    <xf numFmtId="0" fontId="5" fillId="0" borderId="1" xfId="20" applyFont="1" applyBorder="1" applyAlignment="1">
      <alignment horizontal="center" wrapText="1"/>
      <protection/>
    </xf>
    <xf numFmtId="0" fontId="5" fillId="0" borderId="1" xfId="20" applyFont="1" applyBorder="1">
      <alignment/>
      <protection/>
    </xf>
    <xf numFmtId="0" fontId="5" fillId="0" borderId="1" xfId="20" applyFont="1" applyBorder="1" applyAlignment="1">
      <alignment horizontal="center"/>
      <protection/>
    </xf>
    <xf numFmtId="0" fontId="5" fillId="0" borderId="3" xfId="20" applyFont="1" applyBorder="1">
      <alignment/>
      <protection/>
    </xf>
    <xf numFmtId="0" fontId="5" fillId="0" borderId="3" xfId="20" applyFont="1" applyBorder="1" applyAlignment="1">
      <alignment wrapText="1"/>
      <protection/>
    </xf>
    <xf numFmtId="0" fontId="3" fillId="0" borderId="0" xfId="0" applyFont="1" applyAlignment="1">
      <alignment wrapText="1"/>
    </xf>
    <xf numFmtId="178" fontId="4" fillId="0" borderId="2" xfId="0" applyNumberFormat="1" applyFont="1" applyBorder="1" applyAlignment="1">
      <alignment wrapText="1"/>
    </xf>
    <xf numFmtId="178" fontId="3" fillId="0" borderId="0" xfId="0" applyNumberFormat="1" applyFont="1" applyAlignment="1">
      <alignment wrapText="1"/>
    </xf>
    <xf numFmtId="0" fontId="5" fillId="0" borderId="3" xfId="20" applyFont="1" applyBorder="1" applyAlignment="1">
      <alignment horizontal="center" wrapText="1"/>
      <protection/>
    </xf>
    <xf numFmtId="177" fontId="4" fillId="0" borderId="2" xfId="0" applyNumberFormat="1" applyFont="1" applyBorder="1" applyAlignment="1">
      <alignment wrapText="1"/>
    </xf>
    <xf numFmtId="178" fontId="3" fillId="0" borderId="1" xfId="0" applyNumberFormat="1" applyFont="1" applyBorder="1" applyAlignment="1">
      <alignment wrapText="1"/>
    </xf>
    <xf numFmtId="177" fontId="4" fillId="0" borderId="3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S88"/>
  <sheetViews>
    <sheetView tabSelected="1" workbookViewId="0" topLeftCell="A1"/>
  </sheetViews>
  <sheetFormatPr defaultColWidth="11.255" defaultRowHeight="16" outlineLevelRow="2"/>
  <cols>
    <col min="1" max="1" width="29" style="38" customWidth="1"/>
    <col min="2" max="2" width="17" style="38" customWidth="1"/>
    <col min="3" max="3" width="22.125" style="38" customWidth="1"/>
    <col min="4" max="4" width="17" style="38" customWidth="1"/>
    <col min="5" max="5" width="22.125" style="38" customWidth="1"/>
    <col min="6" max="6" width="17" style="38" customWidth="1"/>
    <col min="7" max="7" width="22.125" style="38" customWidth="1"/>
    <col min="8" max="8" width="17" style="38" customWidth="1"/>
    <col min="9" max="9" width="22.125" style="38" customWidth="1"/>
    <col min="10" max="10" width="17" style="38" customWidth="1"/>
    <col min="11" max="11" width="22.125" style="38" customWidth="1"/>
    <col min="12" max="12" width="17" style="38" customWidth="1"/>
    <col min="13" max="13" width="22.125" style="38" customWidth="1"/>
    <col min="14" max="14" width="17" style="38" customWidth="1"/>
    <col min="15" max="15" width="22.125" style="38" customWidth="1"/>
    <col min="16" max="16" width="17" style="38" customWidth="1"/>
    <col min="17" max="17" width="22.125" style="38" customWidth="1"/>
    <col min="18" max="18" width="17" style="38" customWidth="1"/>
    <col min="19" max="19" width="22.125" style="38" customWidth="1"/>
  </cols>
  <sheetData>
    <row r="1" spans="1:1" ht="16">
      <c r="A1" s="29" t="s">
        <v>0</v>
      </c>
    </row>
    <row r="2" spans="1:1" ht="16">
      <c r="A2" s="30" t="s">
        <v>1</v>
      </c>
    </row>
    <row r="3" spans="1:1" ht="16">
      <c r="A3" s="31" t="s">
        <v>2</v>
      </c>
    </row>
    <row r="5" spans="1:18" ht="16">
      <c r="A5" s="40" t="s">
        <v>81</v>
      </c>
      <c r="B5" s="40" t="s">
        <v>82</v>
      </c>
      <c r="D5" s="40" t="s">
        <v>85</v>
      </c>
      <c r="F5" s="40" t="s">
        <v>86</v>
      </c>
      <c r="H5" s="40" t="s">
        <v>87</v>
      </c>
      <c r="J5" s="40" t="s">
        <v>88</v>
      </c>
      <c r="L5" s="40" t="s">
        <v>89</v>
      </c>
      <c r="N5" s="40" t="s">
        <v>90</v>
      </c>
      <c r="P5" s="40" t="s">
        <v>91</v>
      </c>
      <c r="R5" s="40" t="s">
        <v>92</v>
      </c>
    </row>
    <row r="6" spans="2:19" ht="16">
      <c r="B6" s="48" t="s">
        <v>83</v>
      </c>
      <c r="C6" s="40" t="s">
        <v>84</v>
      </c>
      <c r="D6" s="48" t="s">
        <v>83</v>
      </c>
      <c r="E6" s="40" t="s">
        <v>84</v>
      </c>
      <c r="F6" s="48" t="s">
        <v>83</v>
      </c>
      <c r="G6" s="40" t="s">
        <v>84</v>
      </c>
      <c r="H6" s="48" t="s">
        <v>83</v>
      </c>
      <c r="I6" s="40" t="s">
        <v>84</v>
      </c>
      <c r="J6" s="48" t="s">
        <v>83</v>
      </c>
      <c r="K6" s="40" t="s">
        <v>84</v>
      </c>
      <c r="L6" s="48" t="s">
        <v>83</v>
      </c>
      <c r="M6" s="40" t="s">
        <v>84</v>
      </c>
      <c r="N6" s="48" t="s">
        <v>83</v>
      </c>
      <c r="O6" s="40" t="s">
        <v>84</v>
      </c>
      <c r="P6" s="48" t="s">
        <v>83</v>
      </c>
      <c r="Q6" s="40" t="s">
        <v>84</v>
      </c>
      <c r="R6" s="48" t="s">
        <v>83</v>
      </c>
      <c r="S6" s="40" t="s">
        <v>84</v>
      </c>
    </row>
    <row r="7" spans="1:17" ht="16">
      <c r="A7" s="33" t="s">
        <v>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</row>
    <row r="8" spans="1:19" ht="16" outlineLevel="1">
      <c r="A8" s="34" t="s">
        <v>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19" ht="16" outlineLevel="2">
      <c r="A9" s="35" t="s">
        <v>5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7">
        <v>1300.0</v>
      </c>
      <c r="M9" s="47">
        <v>9750.0</v>
      </c>
      <c r="N9" s="45"/>
      <c r="O9" s="45"/>
      <c r="P9" s="47">
        <f>N9+L9+J9+H9+F9</f>
        <v>1300.0</v>
      </c>
      <c r="Q9" s="47">
        <f>O9+M9+K9+I9+G9</f>
        <v>9750.0</v>
      </c>
      <c r="R9" s="47">
        <f>B9+D9+P9</f>
        <v>1300.0</v>
      </c>
      <c r="S9" s="47">
        <f>C9+E9+Q9</f>
        <v>9750.0</v>
      </c>
    </row>
    <row r="10" spans="1:19" ht="16" outlineLevel="2">
      <c r="A10" s="35" t="s">
        <v>6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7">
        <v>81000.0</v>
      </c>
      <c r="O10" s="47">
        <v>81000.0</v>
      </c>
      <c r="P10" s="47">
        <f>N10+L10+J10+H10+F10</f>
        <v>81000.0</v>
      </c>
      <c r="Q10" s="47">
        <f>O10+M10+K10+I10+G10</f>
        <v>81000.0</v>
      </c>
      <c r="R10" s="47">
        <f>B10+D10+P10</f>
        <v>81000.0</v>
      </c>
      <c r="S10" s="47">
        <f>C10+E10+Q10</f>
        <v>81000.0</v>
      </c>
    </row>
    <row r="11" spans="1:19" ht="16" outlineLevel="2">
      <c r="A11" s="35" t="s">
        <v>7</v>
      </c>
      <c r="B11" s="45"/>
      <c r="C11" s="45"/>
      <c r="D11" s="47">
        <v>46280.0</v>
      </c>
      <c r="E11" s="47">
        <v>103276.0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7">
        <f>B11+D11+P11</f>
        <v>46280.0</v>
      </c>
      <c r="S11" s="47">
        <f>C11+E11+Q11</f>
        <v>103276.0</v>
      </c>
    </row>
    <row r="12" spans="1:19" ht="16" outlineLevel="2">
      <c r="A12" s="35" t="s">
        <v>8</v>
      </c>
      <c r="B12" s="45"/>
      <c r="C12" s="45"/>
      <c r="D12" s="45"/>
      <c r="E12" s="47">
        <v>6999.84</v>
      </c>
      <c r="F12" s="45"/>
      <c r="G12" s="45"/>
      <c r="H12" s="45"/>
      <c r="I12" s="45"/>
      <c r="J12" s="45"/>
      <c r="K12" s="47">
        <v>8428.28</v>
      </c>
      <c r="L12" s="45"/>
      <c r="M12" s="45"/>
      <c r="N12" s="45"/>
      <c r="O12" s="45"/>
      <c r="P12" s="45"/>
      <c r="Q12" s="47">
        <f>O12+M12+K12+I12+G12</f>
        <v>8428.28</v>
      </c>
      <c r="R12" s="45"/>
      <c r="S12" s="47">
        <v>20428.120000000003</v>
      </c>
    </row>
    <row r="13" spans="1:19" ht="16" outlineLevel="2">
      <c r="A13" s="35" t="s">
        <v>9</v>
      </c>
      <c r="B13" s="45"/>
      <c r="C13" s="47">
        <v>965.0</v>
      </c>
      <c r="D13" s="45"/>
      <c r="E13" s="45"/>
      <c r="F13" s="45"/>
      <c r="G13" s="45"/>
      <c r="H13" s="45"/>
      <c r="I13" s="45"/>
      <c r="J13" s="45"/>
      <c r="K13" s="47">
        <v>4591.72</v>
      </c>
      <c r="L13" s="45"/>
      <c r="M13" s="45"/>
      <c r="N13" s="45"/>
      <c r="O13" s="45"/>
      <c r="P13" s="45"/>
      <c r="Q13" s="47">
        <f>O13+M13+K13+I13+G13</f>
        <v>4591.72</v>
      </c>
      <c r="R13" s="45"/>
      <c r="S13" s="47">
        <f>C13+E13+Q13</f>
        <v>5556.72</v>
      </c>
    </row>
    <row r="14" spans="1:19" ht="16" outlineLevel="1">
      <c r="A14" s="36" t="s">
        <v>10</v>
      </c>
      <c r="B14" s="46"/>
      <c r="C14" s="46">
        <f>C8+C9+C10+C11+C12+C13</f>
        <v>965.0</v>
      </c>
      <c r="D14" s="46">
        <f>D8+D9+D10+D11+D12+D13</f>
        <v>46280.0</v>
      </c>
      <c r="E14" s="46">
        <f>E8+E9+E10+E11+E12+E13</f>
        <v>110275.84</v>
      </c>
      <c r="F14" s="46"/>
      <c r="G14" s="46"/>
      <c r="H14" s="46"/>
      <c r="I14" s="46"/>
      <c r="J14" s="46"/>
      <c r="K14" s="46">
        <f>K8+K9+K10+K11+K12+K13</f>
        <v>13020.0</v>
      </c>
      <c r="L14" s="46">
        <f>L8+L9+L10+L11+L12+L13</f>
        <v>1300.0</v>
      </c>
      <c r="M14" s="46">
        <f>M8+M9+M10+M11+M12+M13</f>
        <v>9750.0</v>
      </c>
      <c r="N14" s="46">
        <f>N8+N9+N10+N11+N12+N13</f>
        <v>81000.0</v>
      </c>
      <c r="O14" s="46">
        <f>O8+O9+O10+O11+O12+O13</f>
        <v>81000.0</v>
      </c>
      <c r="P14" s="46">
        <f>N14+L14+J14+H14+F14</f>
        <v>82300.0</v>
      </c>
      <c r="Q14" s="46">
        <f>O14+M14+K14+I14+G14</f>
        <v>103770.0</v>
      </c>
      <c r="R14" s="49">
        <f>B14+D14+P14</f>
        <v>128580.0</v>
      </c>
      <c r="S14" s="49">
        <v>220010.84</v>
      </c>
    </row>
    <row r="15" spans="1:19" ht="16" outlineLevel="1">
      <c r="A15" s="34" t="s">
        <v>11</v>
      </c>
      <c r="B15" s="47">
        <v>44366.06</v>
      </c>
      <c r="C15" s="47">
        <v>692334.34</v>
      </c>
      <c r="D15" s="47">
        <v>25703.0</v>
      </c>
      <c r="E15" s="47">
        <v>296689.67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7">
        <f>B15+D15+P15</f>
        <v>70069.06</v>
      </c>
      <c r="S15" s="47">
        <f>C15+E15+Q15</f>
        <v>989024.01</v>
      </c>
    </row>
    <row r="16" spans="1:19" ht="16" outlineLevel="2">
      <c r="A16" s="35" t="s">
        <v>12</v>
      </c>
      <c r="B16" s="45"/>
      <c r="C16" s="45"/>
      <c r="D16" s="47">
        <v>708.0</v>
      </c>
      <c r="E16" s="47">
        <v>8220.0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7">
        <f>B16+D16+P16</f>
        <v>708.0</v>
      </c>
      <c r="S16" s="47">
        <f>C16+E16+Q16</f>
        <v>8220.0</v>
      </c>
    </row>
    <row r="17" spans="1:19" ht="16" outlineLevel="1">
      <c r="A17" s="36" t="s">
        <v>13</v>
      </c>
      <c r="B17" s="46">
        <f>B15+B16</f>
        <v>44366.06</v>
      </c>
      <c r="C17" s="46">
        <f>C15+C16</f>
        <v>692334.34</v>
      </c>
      <c r="D17" s="46">
        <f>D15+D16</f>
        <v>26411.0</v>
      </c>
      <c r="E17" s="46">
        <f>E15+E16</f>
        <v>304909.67</v>
      </c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9">
        <f>B17+D17+P17</f>
        <v>70777.06</v>
      </c>
      <c r="S17" s="49">
        <f>C17+E17+Q17</f>
        <v>997244.01</v>
      </c>
    </row>
    <row r="18" spans="1:19" ht="16" outlineLevel="1">
      <c r="A18" s="34" t="s">
        <v>14</v>
      </c>
      <c r="B18" s="45"/>
      <c r="C18" s="47">
        <v>24658.0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7">
        <f>C18+E18+Q18</f>
        <v>24658.0</v>
      </c>
    </row>
    <row r="19" spans="1:19" ht="16" outlineLevel="1">
      <c r="A19" s="34" t="s">
        <v>15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</row>
    <row r="20" spans="1:19" ht="16" outlineLevel="2">
      <c r="A20" s="35" t="s">
        <v>16</v>
      </c>
      <c r="B20" s="45"/>
      <c r="C20" s="45"/>
      <c r="D20" s="45"/>
      <c r="E20" s="47">
        <v>2323.34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7">
        <f>C20+E20+Q20</f>
        <v>2323.34</v>
      </c>
    </row>
    <row r="21" spans="1:19" ht="16" outlineLevel="2">
      <c r="A21" s="35" t="s">
        <v>17</v>
      </c>
      <c r="B21" s="45"/>
      <c r="C21" s="45"/>
      <c r="D21" s="45"/>
      <c r="E21" s="47">
        <v>2700.0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7">
        <f>C21+E21+Q21</f>
        <v>2700.0</v>
      </c>
    </row>
    <row r="22" spans="1:19" ht="16" outlineLevel="1">
      <c r="A22" s="36" t="s">
        <v>18</v>
      </c>
      <c r="B22" s="46"/>
      <c r="C22" s="46"/>
      <c r="D22" s="46"/>
      <c r="E22" s="46">
        <f>E19+E20+E21</f>
        <v>5023.34</v>
      </c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9">
        <f>C22+E22+Q22</f>
        <v>5023.34</v>
      </c>
    </row>
    <row r="23" spans="1:19" ht="16">
      <c r="A23" s="37" t="s">
        <v>19</v>
      </c>
      <c r="B23" s="46">
        <f>B14+B17+B18+B22</f>
        <v>44366.06</v>
      </c>
      <c r="C23" s="46">
        <f>C14+C17+C18+C22</f>
        <v>717957.34</v>
      </c>
      <c r="D23" s="46">
        <f>D14+D17+D18+D22</f>
        <v>72691.0</v>
      </c>
      <c r="E23" s="46">
        <f>E14+E17+E18+E22</f>
        <v>420208.85000000003</v>
      </c>
      <c r="F23" s="46"/>
      <c r="G23" s="46"/>
      <c r="H23" s="46"/>
      <c r="I23" s="46"/>
      <c r="J23" s="46"/>
      <c r="K23" s="46">
        <f>K14+K17+K18+K22</f>
        <v>13020.0</v>
      </c>
      <c r="L23" s="46">
        <f>L14+L17+L18+L22</f>
        <v>1300.0</v>
      </c>
      <c r="M23" s="46">
        <f>M14+M17+M18+M22</f>
        <v>9750.0</v>
      </c>
      <c r="N23" s="46">
        <f>N14+N17+N18+N22</f>
        <v>81000.0</v>
      </c>
      <c r="O23" s="46">
        <f>O14+O17+O18+O22</f>
        <v>81000.0</v>
      </c>
      <c r="P23" s="46">
        <f>N23+L23+J23+H23+F23</f>
        <v>82300.0</v>
      </c>
      <c r="Q23" s="46">
        <f>O23+M23+K23+I23+G23</f>
        <v>103770.0</v>
      </c>
      <c r="R23" s="49">
        <f>B23+D23+P23</f>
        <v>199357.06</v>
      </c>
      <c r="S23" s="49">
        <v>1246936.1900000002</v>
      </c>
    </row>
    <row r="24" spans="1:19" ht="16">
      <c r="A24" s="33" t="s">
        <v>20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</row>
    <row r="25" spans="1:19" ht="16">
      <c r="A25" s="37" t="s">
        <v>21</v>
      </c>
      <c r="B25" s="46">
        <f>B23-B24</f>
        <v>44366.06</v>
      </c>
      <c r="C25" s="46">
        <f>C23-C24</f>
        <v>717957.34</v>
      </c>
      <c r="D25" s="46">
        <f>D23-D24</f>
        <v>72691.0</v>
      </c>
      <c r="E25" s="46">
        <f>E23-E24</f>
        <v>420208.85000000003</v>
      </c>
      <c r="F25" s="46"/>
      <c r="G25" s="46"/>
      <c r="H25" s="46"/>
      <c r="I25" s="46"/>
      <c r="J25" s="46"/>
      <c r="K25" s="46">
        <f>K23-K24</f>
        <v>13020.0</v>
      </c>
      <c r="L25" s="46">
        <f>L23-L24</f>
        <v>1300.0</v>
      </c>
      <c r="M25" s="46">
        <f>M23-M24</f>
        <v>9750.0</v>
      </c>
      <c r="N25" s="46">
        <f>N23-N24</f>
        <v>81000.0</v>
      </c>
      <c r="O25" s="46">
        <f>O23-O24</f>
        <v>81000.0</v>
      </c>
      <c r="P25" s="46">
        <f>N25+L25+J25+H25+F25</f>
        <v>82300.0</v>
      </c>
      <c r="Q25" s="46">
        <f>O25+M25+K25+I25+G25</f>
        <v>103770.0</v>
      </c>
      <c r="R25" s="49">
        <f>B25+D25+P25</f>
        <v>199357.06</v>
      </c>
      <c r="S25" s="49">
        <v>1246936.1900000002</v>
      </c>
    </row>
    <row r="26" spans="1:17" ht="16">
      <c r="A26" s="33" t="s">
        <v>22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9" ht="16" outlineLevel="1">
      <c r="A27" s="34" t="s">
        <v>23</v>
      </c>
      <c r="B27" s="45"/>
      <c r="C27" s="47">
        <v>304.3</v>
      </c>
      <c r="D27" s="47">
        <v>150.0</v>
      </c>
      <c r="E27" s="47">
        <v>1293.49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7">
        <f>B27+D27+P27</f>
        <v>150.0</v>
      </c>
      <c r="S27" s="47">
        <f>C27+E27+Q27</f>
        <v>1597.79</v>
      </c>
    </row>
    <row r="28" spans="1:19" ht="16" outlineLevel="2">
      <c r="A28" s="35" t="s">
        <v>24</v>
      </c>
      <c r="B28" s="47">
        <v>840.22</v>
      </c>
      <c r="C28" s="47">
        <v>1229.35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7">
        <f>B28+D28+P28</f>
        <v>840.22</v>
      </c>
      <c r="S28" s="47">
        <f>C28+E28+Q28</f>
        <v>1229.35</v>
      </c>
    </row>
    <row r="29" spans="1:19" ht="16" outlineLevel="1">
      <c r="A29" s="36" t="s">
        <v>25</v>
      </c>
      <c r="B29" s="46">
        <f>B27+B28</f>
        <v>840.22</v>
      </c>
      <c r="C29" s="46">
        <f>C27+C28</f>
        <v>1533.6499999999999</v>
      </c>
      <c r="D29" s="46">
        <f>D27+D28</f>
        <v>150.0</v>
      </c>
      <c r="E29" s="46">
        <f>E27+E28</f>
        <v>1293.49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9">
        <f>B29+D29+P29</f>
        <v>990.22</v>
      </c>
      <c r="S29" s="49">
        <f>C29+E29+Q29</f>
        <v>2827.14</v>
      </c>
    </row>
    <row r="30" spans="1:19" ht="16" outlineLevel="1">
      <c r="A30" s="34" t="s">
        <v>26</v>
      </c>
      <c r="B30" s="47">
        <v>257.88</v>
      </c>
      <c r="C30" s="47">
        <v>3110.58</v>
      </c>
      <c r="D30" s="47">
        <v>88.25</v>
      </c>
      <c r="E30" s="47">
        <v>1679.16</v>
      </c>
      <c r="F30" s="45"/>
      <c r="G30" s="45"/>
      <c r="H30" s="45"/>
      <c r="I30" s="45"/>
      <c r="J30" s="45"/>
      <c r="K30" s="47">
        <v>211.06</v>
      </c>
      <c r="L30" s="45"/>
      <c r="M30" s="45"/>
      <c r="N30" s="45"/>
      <c r="O30" s="45"/>
      <c r="P30" s="45"/>
      <c r="Q30" s="47">
        <f>O30+M30+K30+I30+G30</f>
        <v>211.06</v>
      </c>
      <c r="R30" s="47">
        <f>B30+D30+P30</f>
        <v>346.13</v>
      </c>
      <c r="S30" s="47">
        <f>C30+E30+Q30</f>
        <v>5000.8</v>
      </c>
    </row>
    <row r="31" spans="1:19" ht="16" outlineLevel="1">
      <c r="A31" s="34" t="s">
        <v>27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</row>
    <row r="32" spans="1:19" ht="16" outlineLevel="2">
      <c r="A32" s="35" t="s">
        <v>28</v>
      </c>
      <c r="B32" s="47">
        <v>74.92</v>
      </c>
      <c r="C32" s="47">
        <v>3490.78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7">
        <f>B32+D32+P32</f>
        <v>74.92</v>
      </c>
      <c r="S32" s="47">
        <f>C32+E32+Q32</f>
        <v>3490.78</v>
      </c>
    </row>
    <row r="33" spans="1:19" ht="16" outlineLevel="2">
      <c r="A33" s="35" t="s">
        <v>29</v>
      </c>
      <c r="B33" s="45"/>
      <c r="C33" s="47">
        <v>736.0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7">
        <f>C33+E33+Q33</f>
        <v>736.0</v>
      </c>
    </row>
    <row r="34" spans="1:19" ht="16" outlineLevel="1">
      <c r="A34" s="36" t="s">
        <v>30</v>
      </c>
      <c r="B34" s="46">
        <f>B31+B32+B33</f>
        <v>74.92</v>
      </c>
      <c r="C34" s="46">
        <f>C31+C32+C33</f>
        <v>4226.780000000001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9">
        <f>B34+D34+P34</f>
        <v>74.92</v>
      </c>
      <c r="S34" s="49">
        <f>C34+E34+Q34</f>
        <v>4226.780000000001</v>
      </c>
    </row>
    <row r="35" spans="1:19" ht="16" outlineLevel="1">
      <c r="A35" s="34" t="s">
        <v>31</v>
      </c>
      <c r="B35" s="47">
        <v>48.54</v>
      </c>
      <c r="C35" s="47">
        <v>68.06</v>
      </c>
      <c r="D35" s="47">
        <v>45.84</v>
      </c>
      <c r="E35" s="47">
        <v>569.08</v>
      </c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7">
        <f>B35+D35+P35</f>
        <v>94.38</v>
      </c>
      <c r="S35" s="47">
        <f>C35+E35+Q35</f>
        <v>637.1400000000001</v>
      </c>
    </row>
    <row r="36" spans="1:19" ht="16" outlineLevel="1">
      <c r="A36" s="34" t="s">
        <v>32</v>
      </c>
      <c r="B36" s="47">
        <v>1379.64</v>
      </c>
      <c r="C36" s="47">
        <v>13955.84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7">
        <f>B36+D36+P36</f>
        <v>1379.64</v>
      </c>
      <c r="S36" s="47">
        <f>C36+E36+Q36</f>
        <v>13955.84</v>
      </c>
    </row>
    <row r="37" spans="1:19" ht="16" outlineLevel="1">
      <c r="A37" s="34" t="s">
        <v>33</v>
      </c>
      <c r="B37" s="45"/>
      <c r="C37" s="45"/>
      <c r="D37" s="47">
        <v>1933.86</v>
      </c>
      <c r="E37" s="47">
        <v>7786.26</v>
      </c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7">
        <f>B37+D37+P37</f>
        <v>1933.86</v>
      </c>
      <c r="S37" s="47">
        <f>C37+E37+Q37</f>
        <v>7786.26</v>
      </c>
    </row>
    <row r="38" spans="1:19" ht="16" outlineLevel="1">
      <c r="A38" s="34" t="s">
        <v>34</v>
      </c>
      <c r="B38" s="47">
        <v>1796.32</v>
      </c>
      <c r="C38" s="47">
        <v>11913.06</v>
      </c>
      <c r="D38" s="47">
        <v>359.37</v>
      </c>
      <c r="E38" s="47">
        <v>3689.88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7">
        <f>B38+D38+P38</f>
        <v>2155.69</v>
      </c>
      <c r="S38" s="47">
        <f>C38+E38+Q38</f>
        <v>15602.939999999999</v>
      </c>
    </row>
    <row r="39" spans="1:19" ht="16" outlineLevel="1">
      <c r="A39" s="34" t="s">
        <v>35</v>
      </c>
      <c r="B39" s="47">
        <v>2736.46</v>
      </c>
      <c r="C39" s="47">
        <v>32223.14</v>
      </c>
      <c r="D39" s="47">
        <v>4004.09</v>
      </c>
      <c r="E39" s="47">
        <v>52844.71</v>
      </c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7">
        <f>B39+D39+P39</f>
        <v>6740.55</v>
      </c>
      <c r="S39" s="47">
        <f>C39+E39+Q39</f>
        <v>85067.85</v>
      </c>
    </row>
    <row r="40" spans="1:19" ht="16" outlineLevel="1">
      <c r="A40" s="34" t="s">
        <v>36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</row>
    <row r="41" spans="1:19" ht="16" outlineLevel="2">
      <c r="A41" s="35" t="s">
        <v>37</v>
      </c>
      <c r="B41" s="47">
        <v>7611.82</v>
      </c>
      <c r="C41" s="47">
        <v>28131.85</v>
      </c>
      <c r="D41" s="47">
        <v>788.72</v>
      </c>
      <c r="E41" s="47">
        <v>29352.27</v>
      </c>
      <c r="F41" s="45"/>
      <c r="G41" s="45"/>
      <c r="H41" s="45"/>
      <c r="I41" s="45"/>
      <c r="J41" s="47">
        <v>4380.66</v>
      </c>
      <c r="K41" s="47">
        <v>4380.66</v>
      </c>
      <c r="L41" s="45"/>
      <c r="M41" s="45"/>
      <c r="N41" s="45"/>
      <c r="O41" s="45"/>
      <c r="P41" s="47">
        <f>N41+L41+J41+H41+F41</f>
        <v>4380.66</v>
      </c>
      <c r="Q41" s="47">
        <f>O41+M41+K41+I41+G41</f>
        <v>4380.66</v>
      </c>
      <c r="R41" s="47">
        <f>B41+D41+P41</f>
        <v>12781.199999999999</v>
      </c>
      <c r="S41" s="47">
        <v>67673.72</v>
      </c>
    </row>
    <row r="42" spans="1:19" ht="16" outlineLevel="2">
      <c r="A42" s="35" t="s">
        <v>38</v>
      </c>
      <c r="B42" s="45"/>
      <c r="C42" s="47">
        <v>9989.36</v>
      </c>
      <c r="D42" s="47">
        <v>433.4</v>
      </c>
      <c r="E42" s="47">
        <v>13502.11</v>
      </c>
      <c r="F42" s="45"/>
      <c r="G42" s="45"/>
      <c r="H42" s="45"/>
      <c r="I42" s="45"/>
      <c r="J42" s="45"/>
      <c r="K42" s="47">
        <v>8428.28</v>
      </c>
      <c r="L42" s="45"/>
      <c r="M42" s="45"/>
      <c r="N42" s="45"/>
      <c r="O42" s="45"/>
      <c r="P42" s="45"/>
      <c r="Q42" s="47">
        <f>O42+M42+K42+I42+G42</f>
        <v>8428.28</v>
      </c>
      <c r="R42" s="47">
        <f>B42+D42+P42</f>
        <v>433.4</v>
      </c>
      <c r="S42" s="50">
        <v>37935.92</v>
      </c>
    </row>
    <row r="43" spans="1:19" ht="16" outlineLevel="1">
      <c r="A43" s="36" t="s">
        <v>39</v>
      </c>
      <c r="B43" s="46">
        <f>B40+B41+B42</f>
        <v>7611.82</v>
      </c>
      <c r="C43" s="46">
        <f>C40+C41+C42</f>
        <v>38121.21</v>
      </c>
      <c r="D43" s="46">
        <f>D40+D41+D42</f>
        <v>1222.12</v>
      </c>
      <c r="E43" s="46">
        <f>E40+E41+E42</f>
        <v>42854.380000000005</v>
      </c>
      <c r="F43" s="46"/>
      <c r="G43" s="46"/>
      <c r="H43" s="46"/>
      <c r="I43" s="46"/>
      <c r="J43" s="46">
        <f>J40+J41+J42</f>
        <v>4380.66</v>
      </c>
      <c r="K43" s="46">
        <f>K40+K41+K42</f>
        <v>12808.94</v>
      </c>
      <c r="L43" s="46"/>
      <c r="M43" s="46"/>
      <c r="N43" s="46"/>
      <c r="O43" s="46"/>
      <c r="P43" s="46">
        <f>N43+L43+J43+H43+F43</f>
        <v>4380.66</v>
      </c>
      <c r="Q43" s="46">
        <f>O43+M43+K43+I43+G43</f>
        <v>12808.94</v>
      </c>
      <c r="R43" s="49">
        <f>B43+D43+P43</f>
        <v>13214.599999999999</v>
      </c>
      <c r="S43" s="49">
        <v>105609.64</v>
      </c>
    </row>
    <row r="44" spans="1:19" ht="16" outlineLevel="1">
      <c r="A44" s="34" t="s">
        <v>40</v>
      </c>
      <c r="B44" s="45"/>
      <c r="C44" s="45"/>
      <c r="D44" s="47">
        <v>76.08</v>
      </c>
      <c r="E44" s="47">
        <v>411.32</v>
      </c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7">
        <f>B44+D44+P44</f>
        <v>76.08</v>
      </c>
      <c r="S44" s="47">
        <f>C44+E44+Q44</f>
        <v>411.32</v>
      </c>
    </row>
    <row r="45" spans="1:19" ht="16" outlineLevel="1">
      <c r="A45" s="34" t="s">
        <v>41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</row>
    <row r="46" spans="1:19" ht="16" outlineLevel="2">
      <c r="A46" s="35" t="s">
        <v>42</v>
      </c>
      <c r="B46" s="47">
        <v>6298.74</v>
      </c>
      <c r="C46" s="47">
        <v>49030.12</v>
      </c>
      <c r="D46" s="47">
        <v>1117.71</v>
      </c>
      <c r="E46" s="47">
        <v>6815.43</v>
      </c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7">
        <f>B46+D46+P46</f>
        <v>7416.45</v>
      </c>
      <c r="S46" s="47">
        <f>C46+E46+Q46</f>
        <v>55845.55</v>
      </c>
    </row>
    <row r="47" spans="1:19" ht="16" outlineLevel="2">
      <c r="A47" s="35" t="s">
        <v>43</v>
      </c>
      <c r="B47" s="47">
        <v>121.98</v>
      </c>
      <c r="C47" s="47">
        <v>121.98</v>
      </c>
      <c r="D47" s="47">
        <v>15.62</v>
      </c>
      <c r="E47" s="47">
        <v>15.62</v>
      </c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7">
        <f>B47+D47+P47</f>
        <v>137.6</v>
      </c>
      <c r="S47" s="47">
        <f>C47+E47+Q47</f>
        <v>137.6</v>
      </c>
    </row>
    <row r="48" spans="1:19" ht="16" outlineLevel="2">
      <c r="A48" s="35" t="s">
        <v>44</v>
      </c>
      <c r="B48" s="47">
        <v>218.14</v>
      </c>
      <c r="C48" s="47">
        <v>218.14</v>
      </c>
      <c r="D48" s="47">
        <v>0.97</v>
      </c>
      <c r="E48" s="47">
        <v>0.97</v>
      </c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7">
        <f>B48+D48+P48</f>
        <v>219.10999999999999</v>
      </c>
      <c r="S48" s="47">
        <f>C48+E48+Q48</f>
        <v>219.10999999999999</v>
      </c>
    </row>
    <row r="49" spans="1:19" ht="16" outlineLevel="2">
      <c r="A49" s="35" t="s">
        <v>45</v>
      </c>
      <c r="B49" s="47">
        <v>69013.23</v>
      </c>
      <c r="C49" s="47">
        <v>474993.74</v>
      </c>
      <c r="D49" s="47">
        <v>12985.58</v>
      </c>
      <c r="E49" s="47">
        <v>81647.0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7">
        <f>B49+D49+P49</f>
        <v>81998.81</v>
      </c>
      <c r="S49" s="47">
        <f>C49+E49+Q49</f>
        <v>556640.74</v>
      </c>
    </row>
    <row r="50" spans="1:19" ht="16" outlineLevel="1">
      <c r="A50" s="36" t="s">
        <v>46</v>
      </c>
      <c r="B50" s="46">
        <f>B45+B46+B47+B48+B49</f>
        <v>75652.09</v>
      </c>
      <c r="C50" s="46">
        <f>C45+C46+C47+C48+C49</f>
        <v>524363.98</v>
      </c>
      <c r="D50" s="46">
        <f>D45+D46+D47+D48+D49</f>
        <v>14119.88</v>
      </c>
      <c r="E50" s="46">
        <f>E45+E46+E47+E48+E49</f>
        <v>88479.02</v>
      </c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9">
        <f>B50+D50+P50</f>
        <v>89771.97</v>
      </c>
      <c r="S50" s="49">
        <f>C50+E50+Q50</f>
        <v>612843.0</v>
      </c>
    </row>
    <row r="51" spans="1:19" ht="16" outlineLevel="1">
      <c r="A51" s="34" t="s">
        <v>47</v>
      </c>
      <c r="B51" s="47">
        <v>1836.31</v>
      </c>
      <c r="C51" s="47">
        <v>11886.07</v>
      </c>
      <c r="D51" s="47">
        <v>3153.42</v>
      </c>
      <c r="E51" s="47">
        <v>33893.76</v>
      </c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7">
        <f>B51+D51+P51</f>
        <v>4989.73</v>
      </c>
      <c r="S51" s="47">
        <v>46679.83</v>
      </c>
    </row>
    <row r="52" spans="1:19" ht="16" outlineLevel="1">
      <c r="A52" s="34" t="s">
        <v>48</v>
      </c>
      <c r="B52" s="47">
        <v>2606.68</v>
      </c>
      <c r="C52" s="47">
        <v>12947.6</v>
      </c>
      <c r="D52" s="47">
        <v>459.52</v>
      </c>
      <c r="E52" s="47">
        <v>2125.68</v>
      </c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7">
        <f>B52+D52+P52</f>
        <v>3066.2</v>
      </c>
      <c r="S52" s="47">
        <f>C52+E52+Q52</f>
        <v>15073.28</v>
      </c>
    </row>
    <row r="53" spans="1:19" ht="16" outlineLevel="1">
      <c r="A53" s="34" t="s">
        <v>49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</row>
    <row r="54" spans="1:19" ht="16" outlineLevel="2">
      <c r="A54" s="35" t="s">
        <v>50</v>
      </c>
      <c r="B54" s="45"/>
      <c r="C54" s="45"/>
      <c r="D54" s="47">
        <v>309.55</v>
      </c>
      <c r="E54" s="47">
        <v>2425.5</v>
      </c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7">
        <f>B54+D54+P54</f>
        <v>309.55</v>
      </c>
      <c r="S54" s="47">
        <f>C54+E54+Q54</f>
        <v>2425.5</v>
      </c>
    </row>
    <row r="55" spans="1:19" ht="16" outlineLevel="1">
      <c r="A55" s="36" t="s">
        <v>51</v>
      </c>
      <c r="B55" s="46"/>
      <c r="C55" s="46"/>
      <c r="D55" s="46">
        <f>D53+D54</f>
        <v>309.55</v>
      </c>
      <c r="E55" s="46">
        <f>E53+E54</f>
        <v>2425.5</v>
      </c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9">
        <f>B55+D55+P55</f>
        <v>309.55</v>
      </c>
      <c r="S55" s="49">
        <f>C55+E55+Q55</f>
        <v>2425.5</v>
      </c>
    </row>
    <row r="56" spans="1:19" ht="16" outlineLevel="1">
      <c r="A56" s="34" t="s">
        <v>52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</row>
    <row r="57" spans="1:19" ht="16" outlineLevel="2">
      <c r="A57" s="35" t="s">
        <v>53</v>
      </c>
      <c r="B57" s="47">
        <v>1611.2</v>
      </c>
      <c r="C57" s="47">
        <v>9883.42</v>
      </c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7">
        <f>B57+D57+P57</f>
        <v>1611.2</v>
      </c>
      <c r="S57" s="47">
        <f>C57+E57+Q57</f>
        <v>9883.42</v>
      </c>
    </row>
    <row r="58" spans="1:19" ht="16" outlineLevel="2">
      <c r="A58" s="35" t="s">
        <v>54</v>
      </c>
      <c r="B58" s="47">
        <v>21.64</v>
      </c>
      <c r="C58" s="47">
        <v>1368.79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7">
        <f>B58+D58+P58</f>
        <v>21.64</v>
      </c>
      <c r="S58" s="47">
        <f>C58+E58+Q58</f>
        <v>1368.79</v>
      </c>
    </row>
    <row r="59" spans="1:19" ht="16" outlineLevel="1">
      <c r="A59" s="36" t="s">
        <v>55</v>
      </c>
      <c r="B59" s="46">
        <f>B56+B57+B58</f>
        <v>1632.8400000000001</v>
      </c>
      <c r="C59" s="46">
        <f>C56+C57+C58</f>
        <v>11252.21</v>
      </c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9">
        <f>B59+D59+P59</f>
        <v>1632.8400000000001</v>
      </c>
      <c r="S59" s="49">
        <f>C59+E59+Q59</f>
        <v>11252.21</v>
      </c>
    </row>
    <row r="60" spans="1:19" ht="16" outlineLevel="1">
      <c r="A60" s="34" t="s">
        <v>56</v>
      </c>
      <c r="B60" s="47">
        <v>302.01</v>
      </c>
      <c r="C60" s="47">
        <v>1630.7</v>
      </c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7">
        <f>B60+D60+P60</f>
        <v>302.01</v>
      </c>
      <c r="S60" s="47">
        <f>C60+E60+Q60</f>
        <v>1630.7</v>
      </c>
    </row>
    <row r="61" spans="1:19" ht="16" outlineLevel="1">
      <c r="A61" s="34" t="s">
        <v>57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</row>
    <row r="62" spans="1:19" ht="16" outlineLevel="2">
      <c r="A62" s="35" t="s">
        <v>58</v>
      </c>
      <c r="B62" s="47">
        <v>878.56</v>
      </c>
      <c r="C62" s="47">
        <v>9263.42</v>
      </c>
      <c r="D62" s="47">
        <v>289.92</v>
      </c>
      <c r="E62" s="47">
        <v>2720.9</v>
      </c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7">
        <f>B62+D62+P62</f>
        <v>1168.48</v>
      </c>
      <c r="S62" s="47">
        <f>C62+E62+Q62</f>
        <v>11984.32</v>
      </c>
    </row>
    <row r="63" spans="1:19" ht="16" outlineLevel="2">
      <c r="A63" s="35" t="s">
        <v>59</v>
      </c>
      <c r="B63" s="47">
        <v>145.0</v>
      </c>
      <c r="C63" s="47">
        <v>1740.0</v>
      </c>
      <c r="D63" s="47">
        <v>50.0</v>
      </c>
      <c r="E63" s="47">
        <v>600.0</v>
      </c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7">
        <f>B63+D63+P63</f>
        <v>195.0</v>
      </c>
      <c r="S63" s="47">
        <f>C63+E63+Q63</f>
        <v>2340.0</v>
      </c>
    </row>
    <row r="64" spans="1:19" ht="16" outlineLevel="2">
      <c r="A64" s="35" t="s">
        <v>60</v>
      </c>
      <c r="B64" s="47">
        <v>907.98</v>
      </c>
      <c r="C64" s="47">
        <v>2261.31</v>
      </c>
      <c r="D64" s="45"/>
      <c r="E64" s="47">
        <v>857.73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7">
        <f>B64+D64+P64</f>
        <v>907.98</v>
      </c>
      <c r="S64" s="47">
        <f>C64+E64+Q64</f>
        <v>3119.04</v>
      </c>
    </row>
    <row r="65" spans="1:19" ht="16" outlineLevel="2">
      <c r="A65" s="35" t="s">
        <v>61</v>
      </c>
      <c r="B65" s="47">
        <v>317.5</v>
      </c>
      <c r="C65" s="47">
        <v>3587.5</v>
      </c>
      <c r="D65" s="47">
        <v>1464.5</v>
      </c>
      <c r="E65" s="47">
        <v>17706.5</v>
      </c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7">
        <f>B65+D65+P65</f>
        <v>1782.0</v>
      </c>
      <c r="S65" s="47">
        <f>C65+E65+Q65</f>
        <v>21294.0</v>
      </c>
    </row>
    <row r="66" spans="1:19" ht="16" outlineLevel="2">
      <c r="A66" s="35" t="s">
        <v>62</v>
      </c>
      <c r="B66" s="47">
        <v>88.69</v>
      </c>
      <c r="C66" s="47">
        <v>1064.73</v>
      </c>
      <c r="D66" s="47">
        <v>41.94</v>
      </c>
      <c r="E66" s="47">
        <v>251.19</v>
      </c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7">
        <f>B66+D66+P66</f>
        <v>130.63</v>
      </c>
      <c r="S66" s="47">
        <f>C66+E66+Q66</f>
        <v>1315.92</v>
      </c>
    </row>
    <row r="67" spans="1:19" ht="16" outlineLevel="2">
      <c r="A67" s="35" t="s">
        <v>63</v>
      </c>
      <c r="B67" s="47">
        <v>222.74</v>
      </c>
      <c r="C67" s="47">
        <v>2754.86</v>
      </c>
      <c r="D67" s="47">
        <v>411.46</v>
      </c>
      <c r="E67" s="47">
        <v>5526.78</v>
      </c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7">
        <f>B67+D67+P67</f>
        <v>634.2</v>
      </c>
      <c r="S67" s="47">
        <f>C67+E67+Q67</f>
        <v>8281.64</v>
      </c>
    </row>
    <row r="68" spans="1:19" ht="16" outlineLevel="2">
      <c r="A68" s="35" t="s">
        <v>64</v>
      </c>
      <c r="B68" s="47">
        <v>119.16</v>
      </c>
      <c r="C68" s="47">
        <v>1391.58</v>
      </c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7">
        <f>B68+D68+P68</f>
        <v>119.16</v>
      </c>
      <c r="S68" s="47">
        <f>C68+E68+Q68</f>
        <v>1391.58</v>
      </c>
    </row>
    <row r="69" spans="1:19" ht="16" outlineLevel="2">
      <c r="A69" s="35" t="s">
        <v>65</v>
      </c>
      <c r="B69" s="47">
        <v>243.0</v>
      </c>
      <c r="C69" s="47">
        <v>1722.0</v>
      </c>
      <c r="D69" s="47">
        <v>682.05</v>
      </c>
      <c r="E69" s="47">
        <v>8230.35</v>
      </c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7">
        <f>B69+D69+P69</f>
        <v>925.05</v>
      </c>
      <c r="S69" s="47">
        <f>C69+E69+Q69</f>
        <v>9952.35</v>
      </c>
    </row>
    <row r="70" spans="1:19" ht="16" outlineLevel="1">
      <c r="A70" s="36" t="s">
        <v>66</v>
      </c>
      <c r="B70" s="46">
        <f>B61+B62+B63+B64+B65+B66+B67+B68+B69</f>
        <v>2922.63</v>
      </c>
      <c r="C70" s="46">
        <f>C61+C62+C63+C64+C65+C66+C67+C68+C69</f>
        <v>23785.4</v>
      </c>
      <c r="D70" s="46">
        <f>D61+D62+D63+D64+D65+D66+D67+D68+D69</f>
        <v>2939.87</v>
      </c>
      <c r="E70" s="46">
        <f>E61+E62+E63+E64+E65+E66+E67+E68+E69</f>
        <v>35893.45</v>
      </c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9">
        <f>B70+D70+P70</f>
        <v>5862.5</v>
      </c>
      <c r="S70" s="49">
        <f>C70+E70+Q70</f>
        <v>59678.85</v>
      </c>
    </row>
    <row r="71" spans="1:19" ht="16" outlineLevel="1">
      <c r="A71" s="34" t="s">
        <v>67</v>
      </c>
      <c r="B71" s="45"/>
      <c r="C71" s="47">
        <v>10327.38</v>
      </c>
      <c r="D71" s="45"/>
      <c r="E71" s="47">
        <v>11703.91</v>
      </c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7">
        <f>C71+E71+Q71</f>
        <v>22031.29</v>
      </c>
    </row>
    <row r="72" spans="1:19" ht="16" outlineLevel="1">
      <c r="A72" s="34" t="s">
        <v>68</v>
      </c>
      <c r="B72" s="45"/>
      <c r="C72" s="45"/>
      <c r="D72" s="45"/>
      <c r="E72" s="47">
        <v>5491.0</v>
      </c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7">
        <f>C72+E72+Q72</f>
        <v>5491.0</v>
      </c>
    </row>
    <row r="73" spans="1:19" ht="16" outlineLevel="1">
      <c r="A73" s="34" t="s">
        <v>69</v>
      </c>
      <c r="B73" s="45"/>
      <c r="C73" s="47">
        <v>124.0</v>
      </c>
      <c r="D73" s="45"/>
      <c r="E73" s="47">
        <v>19931.88</v>
      </c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7">
        <f>C73+E73+Q73</f>
        <v>20055.88</v>
      </c>
    </row>
    <row r="74" spans="1:19" ht="16">
      <c r="A74" s="37" t="s">
        <v>70</v>
      </c>
      <c r="B74" s="46">
        <f>B29+B30+B34+B35+B36+B37+B38+B39+B43+B44+B50+B51+B52+B55+B59+B60+B70+B71+B72+B73</f>
        <v>99698.35999999999</v>
      </c>
      <c r="C74" s="46">
        <f>C29+C30+C34+C35+C36+C37+C38+C39+C43+C44+C50+C51+C52+C55+C59+C60+C70+C71+C72+C73</f>
        <v>701469.6599999999</v>
      </c>
      <c r="D74" s="46">
        <f>D29+D30+D34+D35+D36+D37+D38+D39+D43+D44+D50+D51+D52+D55+D59+D60+D70+D71+D72+D73</f>
        <v>28861.849999999995</v>
      </c>
      <c r="E74" s="46">
        <f>E29+E30+E34+E35+E36+E37+E38+E39+E43+E44+E50+E51+E52+E55+E59+E60+E70+E71+E72+E73</f>
        <v>311072.48</v>
      </c>
      <c r="F74" s="46"/>
      <c r="G74" s="46"/>
      <c r="H74" s="46"/>
      <c r="I74" s="46"/>
      <c r="J74" s="46">
        <f>J29+J30+J34+J35+J36+J37+J38+J39+J43+J44+J50+J51+J52+J55+J59+J60+J70+J71+J72+J73</f>
        <v>4380.66</v>
      </c>
      <c r="K74" s="46">
        <f>K29+K30+K34+K35+K36+K37+K38+K39+K43+K44+K50+K51+K52+K55+K59+K60+K70+K71+K72+K73</f>
        <v>13020.0</v>
      </c>
      <c r="L74" s="46"/>
      <c r="M74" s="46"/>
      <c r="N74" s="46"/>
      <c r="O74" s="46"/>
      <c r="P74" s="46">
        <f>N74+L74+J74+H74+F74</f>
        <v>4380.66</v>
      </c>
      <c r="Q74" s="46">
        <f>O74+M74+K74+I74+G74</f>
        <v>13020.0</v>
      </c>
      <c r="R74" s="49">
        <f>B74+D74+P74</f>
        <v>132940.86999999997</v>
      </c>
      <c r="S74" s="51">
        <v>1038287.2499999999</v>
      </c>
    </row>
    <row r="75" spans="1:19" ht="16">
      <c r="A75" s="37" t="s">
        <v>71</v>
      </c>
      <c r="B75" s="46">
        <f>B25-B74</f>
        <v>-55332.29999999999</v>
      </c>
      <c r="C75" s="46">
        <f>C25-C74</f>
        <v>16487.68000000005</v>
      </c>
      <c r="D75" s="46">
        <f>D25-D74</f>
        <v>43829.15000000001</v>
      </c>
      <c r="E75" s="46">
        <f>E25-E74</f>
        <v>109136.37000000005</v>
      </c>
      <c r="F75" s="46"/>
      <c r="G75" s="46"/>
      <c r="H75" s="46"/>
      <c r="I75" s="46"/>
      <c r="J75" s="46">
        <f>J25-J74</f>
        <v>-4380.66</v>
      </c>
      <c r="K75" s="46">
        <f>K25-K74</f>
        <v>0.0</v>
      </c>
      <c r="L75" s="46">
        <f>L25-L74</f>
        <v>1300.0</v>
      </c>
      <c r="M75" s="46">
        <f>M25-M74</f>
        <v>9750.0</v>
      </c>
      <c r="N75" s="46">
        <f>N25-N74</f>
        <v>81000.0</v>
      </c>
      <c r="O75" s="46">
        <f>O25-O74</f>
        <v>81000.0</v>
      </c>
      <c r="P75" s="46">
        <f>N75+L75+J75+H75+F75</f>
        <v>77919.34</v>
      </c>
      <c r="Q75" s="46">
        <f>O75+M75+K75+I75+G75</f>
        <v>90750.0</v>
      </c>
      <c r="R75" s="49">
        <f>B75+D75+P75</f>
        <v>66416.19000000002</v>
      </c>
      <c r="S75" s="49">
        <v>208648.9400000003</v>
      </c>
    </row>
    <row r="76" spans="1:17" ht="16">
      <c r="A76" s="33" t="s">
        <v>72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</row>
    <row r="77" spans="1:19" ht="16" outlineLevel="1">
      <c r="A77" s="34" t="s">
        <v>73</v>
      </c>
      <c r="B77" s="47">
        <v>754.58</v>
      </c>
      <c r="C77" s="47">
        <v>4505.87</v>
      </c>
      <c r="D77" s="47">
        <v>1.95</v>
      </c>
      <c r="E77" s="47">
        <v>10251.06</v>
      </c>
      <c r="F77" s="45"/>
      <c r="G77" s="45"/>
      <c r="H77" s="47">
        <v>0.01</v>
      </c>
      <c r="I77" s="47">
        <v>179.61</v>
      </c>
      <c r="J77" s="45"/>
      <c r="K77" s="45"/>
      <c r="L77" s="47">
        <v>3627.64</v>
      </c>
      <c r="M77" s="47">
        <v>10076.71</v>
      </c>
      <c r="N77" s="45"/>
      <c r="O77" s="47">
        <v>1846.51</v>
      </c>
      <c r="P77" s="47">
        <f>N77+L77+J77+H77+F77</f>
        <v>3627.65</v>
      </c>
      <c r="Q77" s="47">
        <f>O77+M77+K77+I77+G77</f>
        <v>12102.83</v>
      </c>
      <c r="R77" s="47">
        <f>B77+D77+P77</f>
        <v>4384.18</v>
      </c>
      <c r="S77" s="47">
        <f>C77+E77+Q77</f>
        <v>26859.760000000002</v>
      </c>
    </row>
    <row r="78" spans="1:19" ht="16" outlineLevel="1">
      <c r="A78" s="34" t="s">
        <v>74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7">
        <v>6986.16</v>
      </c>
      <c r="M78" s="47">
        <v>36487.93</v>
      </c>
      <c r="N78" s="45"/>
      <c r="O78" s="45"/>
      <c r="P78" s="47">
        <f>N78+L78+J78+H78+F78</f>
        <v>6986.16</v>
      </c>
      <c r="Q78" s="47">
        <f>O78+M78+K78+I78+G78</f>
        <v>36487.93</v>
      </c>
      <c r="R78" s="47">
        <f>B78+D78+P78</f>
        <v>6986.16</v>
      </c>
      <c r="S78" s="47">
        <f>C78+E78+Q78</f>
        <v>36487.93</v>
      </c>
    </row>
    <row r="79" spans="1:19" ht="16">
      <c r="A79" s="37" t="s">
        <v>75</v>
      </c>
      <c r="B79" s="46">
        <f>B77+B78</f>
        <v>754.58</v>
      </c>
      <c r="C79" s="46">
        <f>C77+C78</f>
        <v>4505.87</v>
      </c>
      <c r="D79" s="46">
        <f>D77+D78</f>
        <v>1.95</v>
      </c>
      <c r="E79" s="46">
        <f>E77+E78</f>
        <v>10251.06</v>
      </c>
      <c r="F79" s="46"/>
      <c r="G79" s="46"/>
      <c r="H79" s="46">
        <f>H77+H78</f>
        <v>0.01</v>
      </c>
      <c r="I79" s="46">
        <f>I77+I78</f>
        <v>179.61</v>
      </c>
      <c r="J79" s="46"/>
      <c r="K79" s="46"/>
      <c r="L79" s="46">
        <f>L77+L78</f>
        <v>10613.8</v>
      </c>
      <c r="M79" s="46">
        <f>M77+M78</f>
        <v>46564.64</v>
      </c>
      <c r="N79" s="46"/>
      <c r="O79" s="46">
        <f>O77+O78</f>
        <v>1846.51</v>
      </c>
      <c r="P79" s="46">
        <f>N79+L79+J79+H79+F79</f>
        <v>10613.81</v>
      </c>
      <c r="Q79" s="46">
        <f>O79+M79+K79+I79+G79</f>
        <v>48590.76</v>
      </c>
      <c r="R79" s="49">
        <f>B79+D79+P79</f>
        <v>11370.34</v>
      </c>
      <c r="S79" s="49">
        <f>C79+E79+Q79</f>
        <v>63347.69</v>
      </c>
    </row>
    <row r="80" spans="1:17" ht="16">
      <c r="A80" s="33" t="s">
        <v>76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</row>
    <row r="81" spans="1:19" ht="16" outlineLevel="1">
      <c r="A81" s="34" t="s">
        <v>77</v>
      </c>
      <c r="B81" s="47">
        <v>-2419.53</v>
      </c>
      <c r="C81" s="47">
        <v>-2419.53</v>
      </c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7">
        <f>B81+D81+P81</f>
        <v>-2419.53</v>
      </c>
      <c r="S81" s="47">
        <f>C81+E81+Q81</f>
        <v>-2419.53</v>
      </c>
    </row>
    <row r="82" spans="1:19" ht="16">
      <c r="A82" s="37" t="s">
        <v>78</v>
      </c>
      <c r="B82" s="46">
        <f>B81</f>
        <v>-2419.53</v>
      </c>
      <c r="C82" s="46">
        <f>C81</f>
        <v>-2419.53</v>
      </c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9">
        <f>B82+D82+P82</f>
        <v>-2419.53</v>
      </c>
      <c r="S82" s="49">
        <f>C82+E82+Q82</f>
        <v>-2419.53</v>
      </c>
    </row>
    <row r="83" spans="1:19" ht="16">
      <c r="A83" s="37" t="s">
        <v>79</v>
      </c>
      <c r="B83" s="46">
        <f>B79-B82</f>
        <v>3174.11</v>
      </c>
      <c r="C83" s="46">
        <f>C79-C82</f>
        <v>6925.4</v>
      </c>
      <c r="D83" s="46">
        <f>D79-D82</f>
        <v>1.95</v>
      </c>
      <c r="E83" s="46">
        <f>E79-E82</f>
        <v>10251.06</v>
      </c>
      <c r="F83" s="46"/>
      <c r="G83" s="46"/>
      <c r="H83" s="46">
        <f>H79-H82</f>
        <v>0.01</v>
      </c>
      <c r="I83" s="46">
        <f>I79-I82</f>
        <v>179.61</v>
      </c>
      <c r="J83" s="46"/>
      <c r="K83" s="46"/>
      <c r="L83" s="46">
        <f>L79-L82</f>
        <v>10613.8</v>
      </c>
      <c r="M83" s="46">
        <f>M79-M82</f>
        <v>46564.64</v>
      </c>
      <c r="N83" s="46"/>
      <c r="O83" s="46">
        <f>O79-O82</f>
        <v>1846.51</v>
      </c>
      <c r="P83" s="46">
        <f>N83+L83+J83+H83+F83</f>
        <v>10613.81</v>
      </c>
      <c r="Q83" s="46">
        <f>O83+M83+K83+I83+G83</f>
        <v>48590.76</v>
      </c>
      <c r="R83" s="49">
        <f>B83+D83+P83</f>
        <v>13789.869999999999</v>
      </c>
      <c r="S83" s="49">
        <f>C83+E83+Q83</f>
        <v>65767.22</v>
      </c>
    </row>
    <row r="84" spans="1:19" ht="16">
      <c r="A84" s="37" t="s">
        <v>80</v>
      </c>
      <c r="B84" s="46">
        <f>B75+B83</f>
        <v>-52158.18999999999</v>
      </c>
      <c r="C84" s="46">
        <f>C75+C83</f>
        <v>23413.080000000053</v>
      </c>
      <c r="D84" s="46">
        <f>D75+D83</f>
        <v>43831.100000000006</v>
      </c>
      <c r="E84" s="46">
        <f>E75+E83</f>
        <v>119387.43000000005</v>
      </c>
      <c r="F84" s="46"/>
      <c r="G84" s="46"/>
      <c r="H84" s="46">
        <f>H75+H83</f>
        <v>0.01</v>
      </c>
      <c r="I84" s="46">
        <f>I75+I83</f>
        <v>179.61</v>
      </c>
      <c r="J84" s="46">
        <f>J75+J83</f>
        <v>-4380.66</v>
      </c>
      <c r="K84" s="46">
        <f>K75+K83</f>
        <v>0.0</v>
      </c>
      <c r="L84" s="46">
        <f>L75+L83</f>
        <v>11913.8</v>
      </c>
      <c r="M84" s="46">
        <f>M75+M83</f>
        <v>56314.64</v>
      </c>
      <c r="N84" s="46">
        <f>N75+N83</f>
        <v>81000.0</v>
      </c>
      <c r="O84" s="46">
        <f>O75+O83</f>
        <v>82846.51</v>
      </c>
      <c r="P84" s="46">
        <f>N84+L84+J84+H84+F84</f>
        <v>88533.15</v>
      </c>
      <c r="Q84" s="46">
        <f>O84+M84+K84+I84+G84</f>
        <v>139340.75999999998</v>
      </c>
      <c r="R84" s="49">
        <f>B84+D84+P84</f>
        <v>80206.06000000001</v>
      </c>
      <c r="S84" s="49">
        <v>274416.16000000027</v>
      </c>
    </row>
    <row r="88" spans="1:1" ht="16">
      <c r="A88" s="52" t="s">
        <v>93</v>
      </c>
    </row>
  </sheetData>
  <mergeCells count="13">
    <mergeCell ref="A1:S1"/>
    <mergeCell ref="A2:S2"/>
    <mergeCell ref="A3:S3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A88:S88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